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karner\Desktop\"/>
    </mc:Choice>
  </mc:AlternateContent>
  <bookViews>
    <workbookView xWindow="0" yWindow="0" windowWidth="28800" windowHeight="11730"/>
  </bookViews>
  <sheets>
    <sheet name="Financial Model" sheetId="1" r:id="rId1"/>
    <sheet name="Sample Adult Schedule" sheetId="2" r:id="rId2"/>
    <sheet name="Sample Pediatric Schedu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13" i="1" s="1"/>
  <c r="C14" i="1"/>
  <c r="E15" i="1" l="1"/>
  <c r="C11" i="1"/>
  <c r="C16" i="1" s="1"/>
  <c r="E12" i="1"/>
  <c r="C15" i="1"/>
  <c r="C13" i="1"/>
  <c r="C12" i="1"/>
  <c r="F39" i="1"/>
  <c r="E41" i="1" l="1"/>
  <c r="F46" i="1" l="1"/>
  <c r="F47" i="1"/>
  <c r="F45" i="1"/>
  <c r="F40" i="1"/>
  <c r="F38" i="1"/>
  <c r="F48" i="1" l="1"/>
  <c r="F41" i="1"/>
  <c r="C24" i="1" l="1"/>
  <c r="C18" i="1"/>
  <c r="E16" i="1"/>
  <c r="D16" i="1" s="1"/>
  <c r="C32" i="1" l="1"/>
  <c r="E42" i="1" s="1"/>
  <c r="C19" i="1"/>
  <c r="C25" i="1"/>
  <c r="C27" i="1" s="1"/>
  <c r="F42" i="1"/>
  <c r="C28" i="1" s="1"/>
  <c r="C29" i="1" l="1"/>
  <c r="C33" i="1"/>
</calcChain>
</file>

<file path=xl/sharedStrings.xml><?xml version="1.0" encoding="utf-8"?>
<sst xmlns="http://schemas.openxmlformats.org/spreadsheetml/2006/main" count="132" uniqueCount="96">
  <si>
    <t>Hours per Day</t>
  </si>
  <si>
    <t>No Show %</t>
  </si>
  <si>
    <t>Vacation / PTO</t>
  </si>
  <si>
    <t>Personal / Holidays / Sick</t>
  </si>
  <si>
    <t>Huddles</t>
  </si>
  <si>
    <t>Charting/Paperwork</t>
  </si>
  <si>
    <t>Other non-billable activity</t>
  </si>
  <si>
    <t xml:space="preserve"> </t>
  </si>
  <si>
    <t>Days / Year</t>
  </si>
  <si>
    <t>Billable Hours</t>
  </si>
  <si>
    <t>Non-Billable Hours</t>
  </si>
  <si>
    <t>Fringe</t>
  </si>
  <si>
    <t>Overhead %</t>
  </si>
  <si>
    <t>Salary + Fringe</t>
  </si>
  <si>
    <t>Cost per Billable Hour</t>
  </si>
  <si>
    <t>Cost Analysis for Behavioral Health Specialist</t>
  </si>
  <si>
    <t>Margin</t>
  </si>
  <si>
    <t>FTE %</t>
  </si>
  <si>
    <t>(if negative, % billable hours is less than you've allocated)</t>
  </si>
  <si>
    <t>% Billable hours</t>
  </si>
  <si>
    <t>Hourly Salary</t>
  </si>
  <si>
    <t>Cost / Billable Hour</t>
  </si>
  <si>
    <t>BH Revenue Projections</t>
  </si>
  <si>
    <t>Common BH Billable Codes</t>
  </si>
  <si>
    <t>Duration (hrs)</t>
  </si>
  <si>
    <t>code 2</t>
  </si>
  <si>
    <t>Revenue generated</t>
  </si>
  <si>
    <t>Revenue Projections / Hr</t>
  </si>
  <si>
    <t xml:space="preserve">Revenue Projections / Hr = </t>
  </si>
  <si>
    <t>screening code 2</t>
  </si>
  <si>
    <t>screening code 3</t>
  </si>
  <si>
    <t xml:space="preserve">Additional Revenue (annualized) = </t>
  </si>
  <si>
    <t>Billable Hours / Week (60%)</t>
  </si>
  <si>
    <t>Integrated Behavioral Health Financial Model</t>
  </si>
  <si>
    <t>Calculated Fields are Orange</t>
  </si>
  <si>
    <t>Comments</t>
  </si>
  <si>
    <t>Work Days per Year</t>
  </si>
  <si>
    <t>Total Available Hours</t>
  </si>
  <si>
    <t>Data Entry Fields are Blue</t>
  </si>
  <si>
    <t>(based on % billable hours)</t>
  </si>
  <si>
    <r>
      <t xml:space="preserve">Copyright </t>
    </r>
    <r>
      <rPr>
        <sz val="11"/>
        <color theme="1"/>
        <rFont val="Calibri"/>
        <family val="2"/>
      </rPr>
      <t>© 2019 Care Transformation Collaborative of Rhode Island</t>
    </r>
  </si>
  <si>
    <t>Behavioral Health Specialist's Revenue Projections</t>
  </si>
  <si>
    <t>Hours / Week</t>
  </si>
  <si>
    <t>Work Days per Week</t>
  </si>
  <si>
    <t>Hours /day</t>
  </si>
  <si>
    <t>Total Billable Hours</t>
  </si>
  <si>
    <t>code 3</t>
  </si>
  <si>
    <t>goal = 8 - 10 patients / day @ 1/5 hour increments</t>
  </si>
  <si>
    <t># of billable    sessions / week</t>
  </si>
  <si>
    <t>Training/Staffing Meetings</t>
  </si>
  <si>
    <t>Monday/Wednesday/Friday</t>
  </si>
  <si>
    <t>Tuesday</t>
  </si>
  <si>
    <t>Thursday</t>
  </si>
  <si>
    <t>8:30am: Huddle</t>
  </si>
  <si>
    <t>11:30am: Huddle</t>
  </si>
  <si>
    <t>11:30 am: IBH Weekly Mtg</t>
  </si>
  <si>
    <t>9am: BLOCK</t>
  </si>
  <si>
    <t>Noon: BLOCK</t>
  </si>
  <si>
    <t>12:00pm: IBH Weekly Mtg</t>
  </si>
  <si>
    <t>9:30am: Open</t>
  </si>
  <si>
    <t>12:30pm: Open</t>
  </si>
  <si>
    <t>12:30pm:  Huddle BLOCK</t>
  </si>
  <si>
    <t>10am: Open</t>
  </si>
  <si>
    <t>1pm: Open</t>
  </si>
  <si>
    <t>10:30am: BLOCK</t>
  </si>
  <si>
    <t>1:30pm: BLOCK</t>
  </si>
  <si>
    <t>1:30pm: Open</t>
  </si>
  <si>
    <t>11am: Open</t>
  </si>
  <si>
    <t>2pm: Open</t>
  </si>
  <si>
    <t>11:30am: Open</t>
  </si>
  <si>
    <t>2:30pm: Open</t>
  </si>
  <si>
    <t>Noon: LUNCH Block</t>
  </si>
  <si>
    <t>3pm: LUNCH Block</t>
  </si>
  <si>
    <t>3:30pm: Open</t>
  </si>
  <si>
    <t>4pm: Open</t>
  </si>
  <si>
    <t>4:30pm: Open</t>
  </si>
  <si>
    <t>2pm: Block</t>
  </si>
  <si>
    <t>5pm: BLOCK</t>
  </si>
  <si>
    <t>5:30pm: Open</t>
  </si>
  <si>
    <t>3pm: Open</t>
  </si>
  <si>
    <t>6pm: Open</t>
  </si>
  <si>
    <t>6:30pm: Open</t>
  </si>
  <si>
    <t>7pm: Open</t>
  </si>
  <si>
    <t>4:30pm: BLOCK</t>
  </si>
  <si>
    <t>7:30pm: BLOCK</t>
  </si>
  <si>
    <t>(addressed in sample schedule)</t>
  </si>
  <si>
    <t>Average Reimbursement</t>
  </si>
  <si>
    <t xml:space="preserve">Other possible revenue from increased screening (annualized) </t>
  </si>
  <si>
    <t>Financial Model Assumptions:</t>
  </si>
  <si>
    <t>2) 60% productive time when in the office; the other time is taken by huddles, staff meetings,paperwork, lunch, etc.</t>
  </si>
  <si>
    <t>1) 44 billable weeks / year; takes into account vacation days (3 weeks), holidays (3 weeks) and sick time (2 weeks); accounting for the 220 work days per year</t>
  </si>
  <si>
    <t>Billable Base Cost per Hour</t>
  </si>
  <si>
    <t>4) 25% fringe</t>
  </si>
  <si>
    <t>5) no overhead</t>
  </si>
  <si>
    <t>3) 1 FTE @ $70,000 annual salary for BH specialist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</si>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</sst>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EECE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1" xfId="0" applyBorder="1"/>
    <xf numFmtId="0" fontId="3" fillId="0" borderId="0" xfId="0" applyFont="1" applyBorder="1"/>
    <xf numFmtId="16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0" fontId="0" fillId="2" borderId="5" xfId="0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9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hidden="1"/>
    </xf>
    <xf numFmtId="166" fontId="0" fillId="3" borderId="5" xfId="0" applyNumberFormat="1" applyFill="1" applyBorder="1" applyProtection="1">
      <protection hidden="1"/>
    </xf>
    <xf numFmtId="165" fontId="0" fillId="3" borderId="5" xfId="0" applyNumberFormat="1" applyFill="1" applyBorder="1" applyProtection="1">
      <protection hidden="1"/>
    </xf>
    <xf numFmtId="164" fontId="0" fillId="3" borderId="5" xfId="0" applyNumberFormat="1" applyFill="1" applyBorder="1" applyProtection="1">
      <protection hidden="1"/>
    </xf>
    <xf numFmtId="0" fontId="0" fillId="3" borderId="5" xfId="0" applyFill="1" applyBorder="1" applyProtection="1">
      <protection hidden="1"/>
    </xf>
    <xf numFmtId="164" fontId="0" fillId="3" borderId="7" xfId="0" applyNumberFormat="1" applyFill="1" applyBorder="1" applyProtection="1">
      <protection hidden="1"/>
    </xf>
    <xf numFmtId="164" fontId="2" fillId="3" borderId="10" xfId="0" applyNumberFormat="1" applyFont="1" applyFill="1" applyBorder="1" applyProtection="1">
      <protection hidden="1"/>
    </xf>
    <xf numFmtId="164" fontId="2" fillId="3" borderId="5" xfId="0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5" xfId="0" applyFill="1" applyBorder="1" applyProtection="1"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vertical="center" wrapText="1"/>
      <protection hidden="1"/>
    </xf>
    <xf numFmtId="0" fontId="0" fillId="4" borderId="5" xfId="0" quotePrefix="1" applyFill="1" applyBorder="1" applyAlignment="1" applyProtection="1">
      <alignment horizontal="center"/>
      <protection hidden="1"/>
    </xf>
    <xf numFmtId="0" fontId="3" fillId="4" borderId="5" xfId="0" applyFont="1" applyFill="1" applyBorder="1" applyProtection="1">
      <protection hidden="1"/>
    </xf>
    <xf numFmtId="165" fontId="0" fillId="4" borderId="5" xfId="0" applyNumberFormat="1" applyFill="1" applyBorder="1" applyProtection="1">
      <protection hidden="1"/>
    </xf>
    <xf numFmtId="9" fontId="0" fillId="4" borderId="5" xfId="0" applyNumberFormat="1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0" fontId="0" fillId="4" borderId="5" xfId="0" applyFon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5" xfId="0" applyFill="1" applyBorder="1" applyAlignment="1" applyProtection="1">
      <alignment horizontal="center" wrapText="1"/>
      <protection hidden="1"/>
    </xf>
    <xf numFmtId="0" fontId="0" fillId="4" borderId="7" xfId="0" applyFill="1" applyBorder="1" applyAlignment="1" applyProtection="1">
      <alignment horizontal="center" wrapText="1"/>
      <protection hidden="1"/>
    </xf>
    <xf numFmtId="0" fontId="2" fillId="4" borderId="8" xfId="0" applyFont="1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11" fillId="0" borderId="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9" fontId="5" fillId="4" borderId="5" xfId="0" applyNumberFormat="1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left" wrapText="1"/>
      <protection hidden="1"/>
    </xf>
    <xf numFmtId="0" fontId="4" fillId="4" borderId="15" xfId="0" applyFont="1" applyFill="1" applyBorder="1" applyAlignment="1" applyProtection="1">
      <alignment horizontal="left" wrapText="1"/>
      <protection hidden="1"/>
    </xf>
    <xf numFmtId="0" fontId="4" fillId="4" borderId="16" xfId="0" applyFont="1" applyFill="1" applyBorder="1" applyAlignment="1" applyProtection="1">
      <alignment horizontal="left" wrapText="1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0" fillId="0" borderId="0" xfId="0" quotePrefix="1" applyBorder="1"/>
    <xf numFmtId="0" fontId="0" fillId="0" borderId="0" xfId="0" quotePrefix="1" applyFill="1" applyBorder="1"/>
    <xf numFmtId="166" fontId="0" fillId="4" borderId="5" xfId="0" applyNumberFormat="1" applyFill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2</xdr:col>
      <xdr:colOff>0</xdr:colOff>
      <xdr:row>1</xdr:row>
      <xdr:rowOff>6350</xdr:rowOff>
    </xdr:to>
    <xdr:pic>
      <xdr:nvPicPr>
        <xdr:cNvPr id="4" name="Picture 3" descr="CTC_PCMH_EmailLogo_RGB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0"/>
          <a:ext cx="1682750" cy="58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workbookViewId="0">
      <selection activeCell="E39" sqref="E39"/>
    </sheetView>
  </sheetViews>
  <sheetFormatPr defaultRowHeight="15" x14ac:dyDescent="0.25"/>
  <cols>
    <col min="1" max="1" width="1.140625" customWidth="1"/>
    <col min="2" max="2" width="24.7109375" bestFit="1" customWidth="1"/>
    <col min="3" max="3" width="17.42578125" bestFit="1" customWidth="1"/>
    <col min="4" max="4" width="18.42578125" bestFit="1" customWidth="1"/>
    <col min="5" max="5" width="18" bestFit="1" customWidth="1"/>
    <col min="6" max="6" width="36" customWidth="1"/>
    <col min="8" max="8" width="12.42578125" customWidth="1"/>
  </cols>
  <sheetData>
    <row r="1" spans="2:11" ht="45.6" customHeight="1" x14ac:dyDescent="0.25">
      <c r="B1" s="26"/>
      <c r="C1" s="65" t="s">
        <v>33</v>
      </c>
      <c r="D1" s="65"/>
      <c r="E1" s="65"/>
      <c r="F1" s="65"/>
    </row>
    <row r="2" spans="2:11" ht="15.95" customHeight="1" x14ac:dyDescent="0.25">
      <c r="B2" s="66" t="s">
        <v>38</v>
      </c>
      <c r="C2" s="66"/>
      <c r="D2" s="66"/>
      <c r="E2" s="66"/>
      <c r="F2" s="66"/>
    </row>
    <row r="3" spans="2:11" ht="15.95" customHeight="1" x14ac:dyDescent="0.25">
      <c r="B3" s="67" t="s">
        <v>34</v>
      </c>
      <c r="C3" s="67"/>
      <c r="D3" s="67"/>
      <c r="E3" s="67"/>
      <c r="F3" s="67"/>
    </row>
    <row r="4" spans="2:11" x14ac:dyDescent="0.25">
      <c r="B4" s="59" t="s">
        <v>15</v>
      </c>
      <c r="C4" s="60"/>
      <c r="D4" s="60"/>
      <c r="E4" s="60"/>
      <c r="F4" s="61"/>
      <c r="G4" s="2"/>
      <c r="H4" s="2"/>
      <c r="I4" s="2"/>
    </row>
    <row r="5" spans="2:11" x14ac:dyDescent="0.25">
      <c r="B5" s="27" t="s">
        <v>0</v>
      </c>
      <c r="C5" s="27" t="s">
        <v>36</v>
      </c>
      <c r="D5" s="28" t="s">
        <v>43</v>
      </c>
      <c r="E5" s="27" t="s">
        <v>19</v>
      </c>
      <c r="F5" s="27" t="s">
        <v>1</v>
      </c>
      <c r="G5" s="2"/>
      <c r="H5" s="2"/>
      <c r="I5" s="2"/>
    </row>
    <row r="6" spans="2:11" x14ac:dyDescent="0.25">
      <c r="B6" s="15">
        <v>8</v>
      </c>
      <c r="C6" s="18">
        <f>($C$21*52*5) - ($E$9+$E$10)</f>
        <v>220</v>
      </c>
      <c r="D6" s="15">
        <v>5</v>
      </c>
      <c r="E6" s="17">
        <v>0.6</v>
      </c>
      <c r="F6" s="51" t="s">
        <v>85</v>
      </c>
      <c r="G6" s="2"/>
      <c r="H6" s="2" t="s">
        <v>88</v>
      </c>
      <c r="I6" s="2"/>
    </row>
    <row r="7" spans="2:11" ht="3.6" customHeight="1" x14ac:dyDescent="0.25">
      <c r="B7" s="5"/>
      <c r="C7" s="2"/>
      <c r="D7" s="2"/>
      <c r="E7" s="2"/>
      <c r="F7" s="3"/>
      <c r="G7" s="2"/>
      <c r="H7" s="2"/>
      <c r="I7" s="2"/>
    </row>
    <row r="8" spans="2:11" x14ac:dyDescent="0.25">
      <c r="B8" s="28"/>
      <c r="C8" s="27" t="s">
        <v>42</v>
      </c>
      <c r="D8" s="29" t="s">
        <v>44</v>
      </c>
      <c r="E8" s="27" t="s">
        <v>8</v>
      </c>
      <c r="F8" s="30" t="s">
        <v>35</v>
      </c>
      <c r="G8" s="2"/>
      <c r="H8" s="68" t="s">
        <v>90</v>
      </c>
      <c r="I8" s="2"/>
    </row>
    <row r="9" spans="2:11" x14ac:dyDescent="0.25">
      <c r="B9" s="28" t="s">
        <v>2</v>
      </c>
      <c r="C9" s="70" t="s">
        <v>7</v>
      </c>
      <c r="D9" s="28"/>
      <c r="E9" s="10">
        <v>15</v>
      </c>
      <c r="F9" s="16" t="s">
        <v>7</v>
      </c>
      <c r="G9" s="2"/>
      <c r="H9" s="68" t="s">
        <v>89</v>
      </c>
      <c r="I9" s="2"/>
    </row>
    <row r="10" spans="2:11" x14ac:dyDescent="0.25">
      <c r="B10" s="28" t="s">
        <v>3</v>
      </c>
      <c r="C10" s="70" t="s">
        <v>7</v>
      </c>
      <c r="D10" s="28"/>
      <c r="E10" s="10">
        <v>25</v>
      </c>
      <c r="F10" s="16"/>
      <c r="G10" s="2"/>
      <c r="H10" s="69" t="s">
        <v>94</v>
      </c>
      <c r="I10" s="2"/>
    </row>
    <row r="11" spans="2:11" x14ac:dyDescent="0.25">
      <c r="B11" s="28" t="s">
        <v>37</v>
      </c>
      <c r="C11" s="19">
        <f>$B$6*$C$6/44</f>
        <v>40</v>
      </c>
      <c r="D11" s="29"/>
      <c r="E11" s="27"/>
      <c r="F11" s="15"/>
      <c r="G11" s="2"/>
      <c r="H11" s="69" t="s">
        <v>92</v>
      </c>
      <c r="I11" s="2"/>
    </row>
    <row r="12" spans="2:11" x14ac:dyDescent="0.25">
      <c r="B12" s="10" t="s">
        <v>4</v>
      </c>
      <c r="C12" s="19">
        <f>D12*$D$6</f>
        <v>2.5</v>
      </c>
      <c r="D12" s="10">
        <v>0.5</v>
      </c>
      <c r="E12" s="19">
        <f>($C$6)*D12/$B$6</f>
        <v>13.75</v>
      </c>
      <c r="F12" s="16" t="s">
        <v>7</v>
      </c>
      <c r="G12" s="2"/>
      <c r="H12" s="69" t="s">
        <v>93</v>
      </c>
      <c r="I12" s="2"/>
    </row>
    <row r="13" spans="2:11" x14ac:dyDescent="0.25">
      <c r="B13" s="10" t="s">
        <v>5</v>
      </c>
      <c r="C13" s="19">
        <f>D13*$D$6</f>
        <v>5</v>
      </c>
      <c r="D13" s="10">
        <v>1</v>
      </c>
      <c r="E13" s="19">
        <f>($C$6)*D13/$B$6</f>
        <v>27.5</v>
      </c>
      <c r="F13" s="16"/>
      <c r="G13" s="2"/>
      <c r="H13" s="2"/>
      <c r="I13" s="2"/>
    </row>
    <row r="14" spans="2:11" x14ac:dyDescent="0.25">
      <c r="B14" s="10" t="s">
        <v>49</v>
      </c>
      <c r="C14" s="19">
        <f>D14*$D$6</f>
        <v>5</v>
      </c>
      <c r="D14" s="10">
        <v>1</v>
      </c>
      <c r="E14" s="28" t="s">
        <v>7</v>
      </c>
      <c r="F14" s="16"/>
      <c r="G14" s="2"/>
      <c r="H14" s="2"/>
      <c r="I14" s="2" t="s">
        <v>7</v>
      </c>
      <c r="K14" t="s">
        <v>7</v>
      </c>
    </row>
    <row r="15" spans="2:11" ht="15" customHeight="1" x14ac:dyDescent="0.25">
      <c r="B15" s="10" t="s">
        <v>95</v>
      </c>
      <c r="C15" s="19">
        <f>D15*$D$6</f>
        <v>2.5</v>
      </c>
      <c r="D15" s="10">
        <v>0.5</v>
      </c>
      <c r="E15" s="19">
        <f>($C$6)*D15/$B$6</f>
        <v>13.75</v>
      </c>
      <c r="F15" s="16"/>
      <c r="G15" s="4"/>
      <c r="H15" s="4"/>
      <c r="I15" s="4"/>
    </row>
    <row r="16" spans="2:11" ht="28.5" customHeight="1" x14ac:dyDescent="0.25">
      <c r="B16" s="28" t="s">
        <v>6</v>
      </c>
      <c r="C16" s="19">
        <f>$C$11*(1-$E$6)-SUM(C12:C15)</f>
        <v>1</v>
      </c>
      <c r="D16" s="19">
        <f>E16/$B$6</f>
        <v>1.5625E-2</v>
      </c>
      <c r="E16" s="19">
        <f>C16/$B$6</f>
        <v>0.125</v>
      </c>
      <c r="F16" s="31" t="s">
        <v>18</v>
      </c>
      <c r="G16" s="2"/>
      <c r="H16" s="2"/>
      <c r="I16" s="2"/>
    </row>
    <row r="17" spans="2:12" ht="3.95" customHeight="1" x14ac:dyDescent="0.25">
      <c r="B17" s="5"/>
      <c r="C17" s="2" t="s">
        <v>7</v>
      </c>
      <c r="D17" s="2"/>
      <c r="E17" s="2"/>
      <c r="F17" s="3"/>
    </row>
    <row r="18" spans="2:12" x14ac:dyDescent="0.25">
      <c r="B18" s="28" t="s">
        <v>9</v>
      </c>
      <c r="C18" s="19">
        <f>C11*$E$6</f>
        <v>24</v>
      </c>
      <c r="D18" s="54" t="s">
        <v>39</v>
      </c>
      <c r="E18" s="54"/>
      <c r="F18" s="10"/>
    </row>
    <row r="19" spans="2:12" x14ac:dyDescent="0.25">
      <c r="B19" s="28" t="s">
        <v>10</v>
      </c>
      <c r="C19" s="19">
        <f>C11-C18</f>
        <v>16</v>
      </c>
      <c r="D19" s="28"/>
      <c r="E19" s="28"/>
      <c r="F19" s="10"/>
      <c r="G19" s="2"/>
      <c r="H19" s="2"/>
      <c r="I19" s="2"/>
    </row>
    <row r="20" spans="2:12" ht="3.95" customHeight="1" x14ac:dyDescent="0.25">
      <c r="B20" s="5"/>
      <c r="C20" s="2"/>
      <c r="D20" s="2"/>
      <c r="E20" s="2"/>
      <c r="F20" s="3"/>
      <c r="G20" s="2"/>
      <c r="H20" s="2"/>
      <c r="I20" s="2"/>
    </row>
    <row r="21" spans="2:12" x14ac:dyDescent="0.25">
      <c r="B21" s="28" t="s">
        <v>17</v>
      </c>
      <c r="C21" s="13">
        <v>1</v>
      </c>
      <c r="D21" s="32" t="s">
        <v>7</v>
      </c>
      <c r="E21" s="33"/>
      <c r="F21" s="10"/>
      <c r="G21" s="2"/>
      <c r="H21" s="2"/>
      <c r="I21" s="2"/>
    </row>
    <row r="22" spans="2:12" x14ac:dyDescent="0.25">
      <c r="B22" s="28" t="s">
        <v>20</v>
      </c>
      <c r="C22" s="14">
        <v>33.65</v>
      </c>
      <c r="D22" s="34" t="s">
        <v>7</v>
      </c>
      <c r="E22" s="33"/>
      <c r="F22" s="10"/>
      <c r="G22" s="2"/>
      <c r="H22" s="2"/>
      <c r="I22" s="2"/>
    </row>
    <row r="23" spans="2:12" x14ac:dyDescent="0.25">
      <c r="B23" s="28" t="s">
        <v>11</v>
      </c>
      <c r="C23" s="13">
        <v>0.25</v>
      </c>
      <c r="D23" s="35" t="s">
        <v>7</v>
      </c>
      <c r="E23" s="28" t="s">
        <v>7</v>
      </c>
      <c r="F23" s="10"/>
      <c r="G23" s="2"/>
      <c r="H23" s="2"/>
      <c r="I23" s="2"/>
    </row>
    <row r="24" spans="2:12" x14ac:dyDescent="0.25">
      <c r="B24" s="28" t="s">
        <v>13</v>
      </c>
      <c r="C24" s="20">
        <f>(C22*$C$11*52)*(1+C23)</f>
        <v>87490</v>
      </c>
      <c r="D24" s="34" t="s">
        <v>7</v>
      </c>
      <c r="E24" s="28"/>
      <c r="F24" s="10"/>
      <c r="G24" s="2"/>
      <c r="H24" s="2"/>
      <c r="I24" s="2"/>
    </row>
    <row r="25" spans="2:12" x14ac:dyDescent="0.25">
      <c r="B25" s="28" t="s">
        <v>91</v>
      </c>
      <c r="C25" s="21">
        <f>C24/44/$C$18</f>
        <v>82.850378787878796</v>
      </c>
      <c r="D25" s="36" t="s">
        <v>7</v>
      </c>
      <c r="E25" s="28"/>
      <c r="F25" s="10"/>
      <c r="G25" s="2"/>
      <c r="H25" s="2"/>
      <c r="I25" s="2"/>
    </row>
    <row r="26" spans="2:12" x14ac:dyDescent="0.25">
      <c r="B26" s="28" t="s">
        <v>12</v>
      </c>
      <c r="C26" s="13">
        <v>0</v>
      </c>
      <c r="D26" s="35" t="s">
        <v>7</v>
      </c>
      <c r="E26" s="28"/>
      <c r="F26" s="10"/>
      <c r="G26" s="2"/>
      <c r="H26" s="2"/>
      <c r="I26" s="2"/>
    </row>
    <row r="27" spans="2:12" x14ac:dyDescent="0.25">
      <c r="B27" s="28" t="s">
        <v>14</v>
      </c>
      <c r="C27" s="21">
        <f>C25*(1+C26)</f>
        <v>82.850378787878796</v>
      </c>
      <c r="D27" s="36" t="s">
        <v>7</v>
      </c>
      <c r="E27" s="28"/>
      <c r="F27" s="10"/>
      <c r="G27" s="2"/>
      <c r="H27" s="2"/>
      <c r="I27" s="2"/>
    </row>
    <row r="28" spans="2:12" x14ac:dyDescent="0.25">
      <c r="B28" s="28" t="s">
        <v>27</v>
      </c>
      <c r="C28" s="21">
        <f>F42</f>
        <v>96</v>
      </c>
      <c r="D28" s="28"/>
      <c r="E28" s="28"/>
      <c r="F28" s="10"/>
      <c r="G28" s="2"/>
      <c r="H28" s="2"/>
      <c r="I28" s="2"/>
    </row>
    <row r="29" spans="2:12" x14ac:dyDescent="0.25">
      <c r="B29" s="28" t="s">
        <v>16</v>
      </c>
      <c r="C29" s="21">
        <f>C28-C27</f>
        <v>13.149621212121204</v>
      </c>
      <c r="D29" s="28"/>
      <c r="E29" s="28"/>
      <c r="F29" s="10"/>
    </row>
    <row r="30" spans="2:12" ht="3.95" customHeight="1" x14ac:dyDescent="0.25">
      <c r="B30" s="5"/>
      <c r="C30" s="2"/>
      <c r="D30" s="2"/>
      <c r="E30" s="2"/>
      <c r="F30" s="3"/>
      <c r="G30" s="4"/>
      <c r="H30" s="4"/>
      <c r="I30" s="4"/>
      <c r="J30" s="4"/>
      <c r="K30" s="4"/>
      <c r="L30" s="4"/>
    </row>
    <row r="31" spans="2:12" x14ac:dyDescent="0.25">
      <c r="B31" s="62" t="s">
        <v>22</v>
      </c>
      <c r="C31" s="63"/>
      <c r="D31" s="63"/>
      <c r="E31" s="63"/>
      <c r="F31" s="64"/>
      <c r="G31" s="2"/>
      <c r="H31" s="2"/>
      <c r="I31" s="2"/>
      <c r="J31" s="2"/>
      <c r="K31" s="2"/>
      <c r="L31" s="2"/>
    </row>
    <row r="32" spans="2:12" x14ac:dyDescent="0.25">
      <c r="B32" s="37" t="s">
        <v>32</v>
      </c>
      <c r="C32" s="22">
        <f>$C$18</f>
        <v>24</v>
      </c>
      <c r="D32" s="28"/>
      <c r="E32" s="28"/>
      <c r="F32" s="10"/>
      <c r="G32" s="2"/>
      <c r="H32" s="2"/>
      <c r="I32" s="2"/>
      <c r="J32" s="2"/>
      <c r="K32" s="2"/>
      <c r="L32" s="2"/>
    </row>
    <row r="33" spans="2:12" x14ac:dyDescent="0.25">
      <c r="B33" s="28" t="s">
        <v>21</v>
      </c>
      <c r="C33" s="21">
        <f>C27</f>
        <v>82.850378787878796</v>
      </c>
      <c r="D33" s="28"/>
      <c r="E33" s="28"/>
      <c r="F33" s="10"/>
      <c r="G33" s="6"/>
      <c r="H33" s="2"/>
      <c r="I33" s="2"/>
      <c r="J33" s="2"/>
      <c r="K33" s="2"/>
      <c r="L33" s="2"/>
    </row>
    <row r="34" spans="2:12" ht="5.0999999999999996" customHeight="1" thickBot="1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5">
      <c r="B35" s="56" t="s">
        <v>41</v>
      </c>
      <c r="C35" s="57"/>
      <c r="D35" s="57"/>
      <c r="E35" s="57"/>
      <c r="F35" s="58"/>
      <c r="G35" s="2"/>
      <c r="H35" s="2"/>
      <c r="I35" s="2"/>
      <c r="J35" s="2"/>
      <c r="K35" s="2"/>
      <c r="L35" s="2"/>
    </row>
    <row r="36" spans="2:12" ht="30" x14ac:dyDescent="0.25">
      <c r="B36" s="38" t="s">
        <v>23</v>
      </c>
      <c r="C36" s="27" t="s">
        <v>24</v>
      </c>
      <c r="D36" s="39" t="s">
        <v>86</v>
      </c>
      <c r="E36" s="39" t="s">
        <v>48</v>
      </c>
      <c r="F36" s="40" t="s">
        <v>26</v>
      </c>
      <c r="G36" s="2"/>
      <c r="H36" s="2"/>
      <c r="I36" s="2"/>
      <c r="J36" s="2"/>
      <c r="K36" s="2"/>
      <c r="L36" s="2"/>
    </row>
    <row r="37" spans="2:12" x14ac:dyDescent="0.25">
      <c r="B37" s="38"/>
      <c r="C37" s="27"/>
      <c r="D37" s="39"/>
      <c r="E37" s="52" t="s">
        <v>47</v>
      </c>
      <c r="F37" s="53"/>
      <c r="H37" s="2"/>
      <c r="I37" s="2"/>
      <c r="J37" s="2"/>
      <c r="K37" s="2"/>
      <c r="L37" s="2"/>
    </row>
    <row r="38" spans="2:12" x14ac:dyDescent="0.25">
      <c r="B38" s="12">
        <v>90832</v>
      </c>
      <c r="C38" s="10">
        <v>0.5</v>
      </c>
      <c r="D38" s="11">
        <v>48</v>
      </c>
      <c r="E38" s="10">
        <v>48</v>
      </c>
      <c r="F38" s="23">
        <f>E38*D38</f>
        <v>2304</v>
      </c>
      <c r="G38" s="2"/>
      <c r="H38" s="2"/>
      <c r="I38" s="2"/>
      <c r="J38" s="2"/>
      <c r="K38" s="2"/>
      <c r="L38" s="2"/>
    </row>
    <row r="39" spans="2:12" x14ac:dyDescent="0.25">
      <c r="B39" s="12" t="s">
        <v>25</v>
      </c>
      <c r="C39" s="10">
        <v>0</v>
      </c>
      <c r="D39" s="11">
        <v>0</v>
      </c>
      <c r="E39" s="10">
        <v>0</v>
      </c>
      <c r="F39" s="23">
        <f>E39*D39</f>
        <v>0</v>
      </c>
      <c r="G39" s="2"/>
      <c r="H39" s="2"/>
      <c r="I39" s="2"/>
      <c r="J39" s="2"/>
      <c r="K39" s="2"/>
      <c r="L39" s="2"/>
    </row>
    <row r="40" spans="2:12" x14ac:dyDescent="0.25">
      <c r="B40" s="12" t="s">
        <v>46</v>
      </c>
      <c r="C40" s="10">
        <v>0</v>
      </c>
      <c r="D40" s="11">
        <v>0</v>
      </c>
      <c r="E40" s="10">
        <v>0</v>
      </c>
      <c r="F40" s="23">
        <f>E40*D40</f>
        <v>0</v>
      </c>
      <c r="H40" s="8"/>
      <c r="I40" s="8"/>
      <c r="K40" s="2"/>
      <c r="L40" s="2"/>
    </row>
    <row r="41" spans="2:12" x14ac:dyDescent="0.25">
      <c r="B41" s="38" t="s">
        <v>45</v>
      </c>
      <c r="C41" s="28"/>
      <c r="D41" s="28"/>
      <c r="E41" s="22">
        <f>(C38*E38)+(C39*E39)+(C40*E40)</f>
        <v>24</v>
      </c>
      <c r="F41" s="23">
        <f>SUM(F38:F40)</f>
        <v>2304</v>
      </c>
      <c r="G41" s="8" t="s">
        <v>7</v>
      </c>
      <c r="H41" s="2"/>
      <c r="I41" s="2"/>
      <c r="J41" s="9" t="s">
        <v>7</v>
      </c>
      <c r="K41" s="2"/>
      <c r="L41" s="2"/>
    </row>
    <row r="42" spans="2:12" ht="15.75" thickBot="1" x14ac:dyDescent="0.3">
      <c r="B42" s="41" t="s">
        <v>28</v>
      </c>
      <c r="C42" s="42"/>
      <c r="D42" s="42"/>
      <c r="E42" s="43" t="str">
        <f>IF((E41&gt;C32),"Over Allocated","")</f>
        <v/>
      </c>
      <c r="F42" s="24">
        <f>F41/C32</f>
        <v>96</v>
      </c>
      <c r="G42" s="1"/>
      <c r="J42" s="7"/>
    </row>
    <row r="43" spans="2:12" ht="3.95" customHeight="1" x14ac:dyDescent="0.25"/>
    <row r="44" spans="2:12" x14ac:dyDescent="0.25">
      <c r="B44" s="59" t="s">
        <v>87</v>
      </c>
      <c r="C44" s="60"/>
      <c r="D44" s="60"/>
      <c r="E44" s="60"/>
      <c r="F44" s="61"/>
    </row>
    <row r="45" spans="2:12" x14ac:dyDescent="0.25">
      <c r="B45" s="10">
        <v>96127</v>
      </c>
      <c r="C45" s="28"/>
      <c r="D45" s="11">
        <v>6</v>
      </c>
      <c r="E45" s="10">
        <v>1025</v>
      </c>
      <c r="F45" s="21">
        <f>D45*E45</f>
        <v>6150</v>
      </c>
    </row>
    <row r="46" spans="2:12" x14ac:dyDescent="0.25">
      <c r="B46" s="10" t="s">
        <v>29</v>
      </c>
      <c r="C46" s="28"/>
      <c r="D46" s="11">
        <v>2</v>
      </c>
      <c r="E46" s="10">
        <v>500</v>
      </c>
      <c r="F46" s="21">
        <f>D46*E46</f>
        <v>1000</v>
      </c>
    </row>
    <row r="47" spans="2:12" x14ac:dyDescent="0.25">
      <c r="B47" s="10" t="s">
        <v>30</v>
      </c>
      <c r="C47" s="28"/>
      <c r="D47" s="11">
        <v>2</v>
      </c>
      <c r="E47" s="10">
        <v>500</v>
      </c>
      <c r="F47" s="21">
        <f>D47*E47</f>
        <v>1000</v>
      </c>
    </row>
    <row r="48" spans="2:12" x14ac:dyDescent="0.25">
      <c r="B48" s="44" t="s">
        <v>31</v>
      </c>
      <c r="C48" s="44"/>
      <c r="D48" s="44"/>
      <c r="E48" s="44"/>
      <c r="F48" s="25">
        <f>SUM(F45:F47)</f>
        <v>8150</v>
      </c>
    </row>
    <row r="49" spans="2:6" x14ac:dyDescent="0.25">
      <c r="B49" s="55" t="s">
        <v>40</v>
      </c>
      <c r="C49" s="55"/>
      <c r="D49" s="55"/>
      <c r="E49" s="55"/>
      <c r="F49" s="55"/>
    </row>
    <row r="50" spans="2:6" x14ac:dyDescent="0.25">
      <c r="B50" s="55"/>
      <c r="C50" s="55"/>
      <c r="D50" s="55"/>
      <c r="E50" s="55"/>
      <c r="F50" s="55"/>
    </row>
  </sheetData>
  <sheetProtection algorithmName="SHA-512" hashValue="sDrWB7BEuMy3XF8MQtOIee+h6LxDutBvWGcK+iLkOM426ltBvqtVKzkFWCLPw8l6GP8ZkfhG8HpKQ+vRiwJAag==" saltValue="9fpTq1RlbHPM+V9Xkjqj9w==" spinCount="100000" sheet="1" objects="1" scenarios="1"/>
  <mergeCells count="10">
    <mergeCell ref="C1:F1"/>
    <mergeCell ref="B2:F2"/>
    <mergeCell ref="B3:F3"/>
    <mergeCell ref="B4:F4"/>
    <mergeCell ref="E37:F37"/>
    <mergeCell ref="D18:E18"/>
    <mergeCell ref="B49:F50"/>
    <mergeCell ref="B35:F35"/>
    <mergeCell ref="B44:F44"/>
    <mergeCell ref="B31:F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21" sqref="D21"/>
    </sheetView>
  </sheetViews>
  <sheetFormatPr defaultRowHeight="15" x14ac:dyDescent="0.25"/>
  <cols>
    <col min="1" max="1" width="27" customWidth="1"/>
    <col min="2" max="2" width="17.42578125" customWidth="1"/>
    <col min="3" max="3" width="23.28515625" bestFit="1" customWidth="1"/>
  </cols>
  <sheetData>
    <row r="1" spans="1:3" ht="15.75" thickBot="1" x14ac:dyDescent="0.3">
      <c r="A1" s="45" t="s">
        <v>50</v>
      </c>
      <c r="B1" s="46" t="s">
        <v>51</v>
      </c>
      <c r="C1" s="46" t="s">
        <v>52</v>
      </c>
    </row>
    <row r="2" spans="1:3" ht="30.75" thickBot="1" x14ac:dyDescent="0.3">
      <c r="A2" s="47" t="s">
        <v>53</v>
      </c>
      <c r="B2" s="48" t="s">
        <v>54</v>
      </c>
      <c r="C2" s="48" t="s">
        <v>55</v>
      </c>
    </row>
    <row r="3" spans="1:3" ht="30.75" thickBot="1" x14ac:dyDescent="0.3">
      <c r="A3" s="47" t="s">
        <v>56</v>
      </c>
      <c r="B3" s="48" t="s">
        <v>57</v>
      </c>
      <c r="C3" s="48" t="s">
        <v>58</v>
      </c>
    </row>
    <row r="4" spans="1:3" ht="30.75" thickBot="1" x14ac:dyDescent="0.3">
      <c r="A4" s="49" t="s">
        <v>59</v>
      </c>
      <c r="B4" s="50" t="s">
        <v>60</v>
      </c>
      <c r="C4" s="48" t="s">
        <v>61</v>
      </c>
    </row>
    <row r="5" spans="1:3" ht="15.75" thickBot="1" x14ac:dyDescent="0.3">
      <c r="A5" s="49" t="s">
        <v>62</v>
      </c>
      <c r="B5" s="50" t="s">
        <v>63</v>
      </c>
      <c r="C5" s="48" t="s">
        <v>63</v>
      </c>
    </row>
    <row r="6" spans="1:3" ht="15.75" thickBot="1" x14ac:dyDescent="0.3">
      <c r="A6" s="47" t="s">
        <v>64</v>
      </c>
      <c r="B6" s="48" t="s">
        <v>65</v>
      </c>
      <c r="C6" s="50" t="s">
        <v>66</v>
      </c>
    </row>
    <row r="7" spans="1:3" ht="15.75" thickBot="1" x14ac:dyDescent="0.3">
      <c r="A7" s="49" t="s">
        <v>67</v>
      </c>
      <c r="B7" s="50" t="s">
        <v>68</v>
      </c>
      <c r="C7" s="50" t="s">
        <v>68</v>
      </c>
    </row>
    <row r="8" spans="1:3" ht="15.75" thickBot="1" x14ac:dyDescent="0.3">
      <c r="A8" s="49" t="s">
        <v>69</v>
      </c>
      <c r="B8" s="50" t="s">
        <v>70</v>
      </c>
      <c r="C8" s="50" t="s">
        <v>70</v>
      </c>
    </row>
    <row r="9" spans="1:3" ht="30.75" thickBot="1" x14ac:dyDescent="0.3">
      <c r="A9" s="47" t="s">
        <v>71</v>
      </c>
      <c r="B9" s="48" t="s">
        <v>72</v>
      </c>
      <c r="C9" s="48" t="s">
        <v>72</v>
      </c>
    </row>
    <row r="10" spans="1:3" ht="15.75" thickBot="1" x14ac:dyDescent="0.3">
      <c r="A10" s="49" t="s">
        <v>60</v>
      </c>
      <c r="B10" s="50" t="s">
        <v>73</v>
      </c>
      <c r="C10" s="50" t="s">
        <v>73</v>
      </c>
    </row>
    <row r="11" spans="1:3" ht="15.75" thickBot="1" x14ac:dyDescent="0.3">
      <c r="A11" s="49" t="s">
        <v>63</v>
      </c>
      <c r="B11" s="50" t="s">
        <v>74</v>
      </c>
      <c r="C11" s="50" t="s">
        <v>74</v>
      </c>
    </row>
    <row r="12" spans="1:3" ht="15.75" thickBot="1" x14ac:dyDescent="0.3">
      <c r="A12" s="49" t="s">
        <v>66</v>
      </c>
      <c r="B12" s="50" t="s">
        <v>75</v>
      </c>
      <c r="C12" s="50" t="s">
        <v>75</v>
      </c>
    </row>
    <row r="13" spans="1:3" ht="15.75" thickBot="1" x14ac:dyDescent="0.3">
      <c r="A13" s="47" t="s">
        <v>76</v>
      </c>
      <c r="B13" s="48" t="s">
        <v>77</v>
      </c>
      <c r="C13" s="48" t="s">
        <v>77</v>
      </c>
    </row>
    <row r="14" spans="1:3" ht="15.75" thickBot="1" x14ac:dyDescent="0.3">
      <c r="A14" s="49" t="s">
        <v>70</v>
      </c>
      <c r="B14" s="50" t="s">
        <v>78</v>
      </c>
      <c r="C14" s="50" t="s">
        <v>78</v>
      </c>
    </row>
    <row r="15" spans="1:3" ht="15.75" thickBot="1" x14ac:dyDescent="0.3">
      <c r="A15" s="49" t="s">
        <v>79</v>
      </c>
      <c r="B15" s="50" t="s">
        <v>80</v>
      </c>
      <c r="C15" s="50" t="s">
        <v>80</v>
      </c>
    </row>
    <row r="16" spans="1:3" ht="15.75" thickBot="1" x14ac:dyDescent="0.3">
      <c r="A16" s="49" t="s">
        <v>73</v>
      </c>
      <c r="B16" s="50" t="s">
        <v>81</v>
      </c>
      <c r="C16" s="50" t="s">
        <v>81</v>
      </c>
    </row>
    <row r="17" spans="1:3" ht="15.75" thickBot="1" x14ac:dyDescent="0.3">
      <c r="A17" s="49" t="s">
        <v>74</v>
      </c>
      <c r="B17" s="50" t="s">
        <v>82</v>
      </c>
      <c r="C17" s="50" t="s">
        <v>82</v>
      </c>
    </row>
    <row r="18" spans="1:3" ht="15.75" thickBot="1" x14ac:dyDescent="0.3">
      <c r="A18" s="47" t="s">
        <v>83</v>
      </c>
      <c r="B18" s="48" t="s">
        <v>84</v>
      </c>
      <c r="C18" s="48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Model</vt:lpstr>
      <vt:lpstr>Sample Adult Schedule</vt:lpstr>
      <vt:lpstr>Sample Pediatric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Karner</dc:creator>
  <cp:lastModifiedBy>Carolyn Karner</cp:lastModifiedBy>
  <dcterms:created xsi:type="dcterms:W3CDTF">2019-03-26T11:13:17Z</dcterms:created>
  <dcterms:modified xsi:type="dcterms:W3CDTF">2019-04-02T19:40:11Z</dcterms:modified>
</cp:coreProperties>
</file>